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<sst xmlns="http://schemas.openxmlformats.org/spreadsheetml/2006/main" count="1063" uniqueCount="873">
  <si>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</si>
  <si>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</si>
  <si>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</si>
  <si>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</si>
  <si>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</si>
  <si>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</si>
  <si>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</si>
  <si>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</si>
  <si>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</si>
  <si>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</si>
  <si>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</si>
  <si>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</si>
  <si>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</si>
  <si>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</si>
  <si>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</si>
  <si>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</si>
  <si>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</si>
  <si>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</si>
  <si>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</si>
  <si>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</si>
  <si>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</si>
  <si>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</si>
  <si>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</si>
  <si>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</si>
  <si>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</si>
  <si>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</si>
  <si>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</si>
  <si>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</si>
  <si>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</si>
  <si>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</si>
  <si>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</si>
  <si>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</si>
  <si>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</si>
  <si>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</si>
  <si>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</si>
  <si>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</si>
  <si>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</si>
  <si>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</si>
  <si>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</si>
  <si>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</si>
  <si>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</si>
  <si>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</si>
  <si>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</si>
  <si>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</si>
  <si>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</si>
  <si>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</si>
  <si>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</si>
  <si>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</si>
  <si>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</si>
  <si>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</si>
  <si>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</si>
  <si>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</si>
  <si>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</si>
  <si>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</si>
  <si>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</si>
  <si>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</si>
  <si>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</si>
  <si>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</si>
  <si>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</si>
  <si>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</si>
  <si>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</si>
  <si>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</si>
  <si>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</si>
  <si>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</si>
  <si>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</si>
  <si>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</si>
  <si>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</si>
  <si>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</si>
  <si>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</si>
  <si>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</si>
  <si>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</si>
  <si>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</si>
  <si>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</si>
  <si>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</si>
  <si>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</si>
  <si>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</si>
  <si>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</si>
  <si>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</si>
  <si>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</si>
  <si>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</si>
  <si>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</si>
  <si>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</si>
  <si>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</si>
  <si>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</si>
  <si>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</si>
  <si>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</si>
  <si>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</si>
  <si>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</si>
  <si>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</si>
  <si>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</si>
  <si>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</si>
  <si>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</si>
  <si>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</si>
  <si>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</si>
  <si>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</si>
  <si>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</si>
  <si>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</si>
  <si>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</si>
  <si>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</si>
  <si>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</si>
  <si>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</si>
  <si>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</si>
  <si>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</si>
  <si>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</si>
  <si>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</si>
  <si>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</si>
  <si>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</si>
  <si>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</si>
  <si>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</si>
  <si>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</si>
  <si>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</si>
  <si>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</si>
  <si>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</si>
  <si>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</si>
  <si>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</si>
  <si>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</si>
  <si>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</si>
  <si>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</si>
  <si>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</si>
  <si>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</si>
  <si>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</si>
  <si>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</si>
  <si>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</si>
  <si>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</si>
  <si>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</si>
  <si>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</si>
  <si>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</si>
  <si>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</si>
  <si>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</si>
  <si>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</si>
  <si>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</si>
  <si>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</si>
  <si>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</si>
  <si>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</si>
  <si>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</si>
  <si>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</si>
  <si>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</si>
  <si>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</si>
  <si>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</si>
  <si>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</si>
  <si>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</si>
  <si>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</si>
  <si>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</si>
  <si>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</si>
  <si>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</si>
  <si>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</si>
  <si>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</si>
  <si>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</si>
  <si>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</si>
  <si>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</si>
  <si>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</si>
  <si>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</si>
  <si>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</si>
  <si>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</si>
  <si>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</si>
  <si>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</si>
  <si>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</si>
  <si>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</si>
  <si>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</si>
  <si>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</si>
  <si>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</si>
  <si>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</si>
  <si>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</si>
  <si>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</si>
  <si>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</si>
  <si>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</si>
  <si>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</si>
  <si>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</si>
  <si>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</si>
  <si>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</si>
  <si>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</si>
  <si>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</si>
  <si>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</si>
  <si>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</si>
  <si>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</si>
  <si>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</si>
  <si>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</si>
  <si>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</si>
  <si>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</si>
  <si>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</si>
  <si>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</si>
  <si>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</si>
  <si>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</si>
  <si>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</si>
  <si>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</si>
  <si>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</si>
  <si>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</si>
  <si>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</si>
  <si>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</si>
  <si>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</si>
  <si>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</si>
  <si>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</si>
  <si>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</si>
  <si>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</si>
  <si>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</si>
  <si>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</si>
  <si>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</si>
  <si>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</si>
  <si>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</si>
  <si>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</si>
  <si>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</si>
  <si>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</si>
  <si>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</si>
  <si>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</si>
  <si>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</si>
  <si>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</si>
  <si>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</si>
  <si>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</si>
  <si>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</si>
  <si>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</si>
  <si>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</si>
  <si>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</si>
  <si>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</si>
  <si>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</si>
  <si>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</si>
  <si>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</si>
  <si>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</si>
  <si>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</si>
  <si>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</si>
  <si>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</si>
  <si>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</si>
  <si>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</si>
  <si>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</si>
  <si>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</si>
  <si>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</si>
  <si>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</si>
  <si>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</si>
  <si>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</si>
  <si>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</si>
  <si>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</si>
  <si>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</si>
  <si>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</si>
  <si>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</si>
  <si>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</si>
  <si>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</si>
  <si>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</si>
  <si>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</si>
  <si>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</si>
  <si>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</si>
  <si>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</si>
  <si>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</si>
  <si>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</si>
  <si>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</si>
  <si>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</si>
  <si>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</si>
  <si>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</si>
  <si>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</si>
  <si>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</si>
  <si>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</si>
  <si>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</si>
  <si>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</si>
  <si>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</si>
  <si>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</si>
  <si>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</si>
  <si>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</si>
  <si>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</si>
  <si>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</si>
  <si>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</si>
  <si>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</si>
  <si>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</si>
  <si>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</si>
  <si>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</si>
  <si>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</si>
  <si>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</si>
  <si>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</si>
  <si>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</si>
  <si>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</si>
  <si>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</si>
  <si>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</si>
  <si>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</si>
  <si>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</si>
  <si>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</si>
  <si>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</si>
  <si>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</si>
  <si>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</si>
  <si>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</si>
  <si>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</si>
  <si>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</si>
  <si>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</si>
  <si>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</si>
  <si>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</si>
  <si>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</si>
  <si>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</si>
  <si>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</si>
  <si>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</si>
  <si>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</si>
  <si>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</si>
  <si>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</si>
  <si>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</si>
  <si>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</si>
  <si>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</si>
  <si>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</si>
  <si>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</si>
  <si>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</si>
  <si>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</si>
  <si>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</si>
  <si>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</si>
  <si>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</si>
  <si>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</si>
  <si>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</si>
  <si>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</si>
  <si>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</si>
  <si>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</si>
  <si>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</si>
  <si>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</si>
  <si>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</si>
  <si>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</si>
  <si>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</si>
  <si>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</si>
  <si>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</si>
  <si>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</si>
  <si>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</si>
  <si>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</si>
  <si>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</si>
  <si>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</si>
  <si>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</si>
  <si>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</si>
  <si>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</si>
  <si>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</si>
  <si>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</si>
  <si>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</si>
  <si>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</si>
  <si>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</si>
  <si>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</si>
  <si>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</si>
  <si>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</si>
  <si>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</si>
  <si>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</si>
  <si>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</si>
  <si>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</si>
  <si>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</si>
  <si>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</si>
  <si>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</si>
  <si>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</si>
  <si>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</si>
  <si>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</si>
  <si>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</si>
  <si>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</si>
  <si>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</si>
  <si>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</si>
  <si>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</si>
  <si>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</si>
  <si>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</si>
  <si>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</si>
  <si>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</si>
  <si>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</si>
  <si>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</si>
  <si>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</si>
  <si>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</si>
  <si>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</si>
  <si>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</si>
  <si>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</si>
  <si>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</si>
  <si>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</si>
  <si>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</si>
  <si>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</si>
  <si>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</si>
  <si>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</si>
  <si>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</si>
  <si>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</si>
  <si>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</si>
  <si>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</si>
  <si>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</si>
  <si>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</si>
  <si>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</si>
  <si>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</si>
  <si>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</si>
  <si>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</si>
  <si>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</si>
  <si>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</si>
  <si>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</si>
  <si>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</si>
  <si>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</si>
  <si>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</si>
  <si>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</si>
  <si>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</si>
  <si>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</si>
  <si>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</si>
  <si>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</si>
  <si>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</si>
  <si>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</si>
  <si>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</si>
  <si>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</si>
  <si>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</si>
  <si>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</si>
  <si>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</si>
  <si>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</si>
  <si>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</si>
  <si>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</si>
  <si>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</si>
  <si>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</si>
  <si>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</si>
  <si>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</si>
  <si>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</si>
  <si>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</si>
  <si>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</si>
  <si>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</si>
  <si>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</si>
  <si>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</si>
  <si>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</si>
  <si>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</si>
  <si>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</si>
  <si>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</si>
  <si>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</si>
  <si>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</si>
  <si>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</si>
  <si>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</si>
  <si>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</si>
  <si>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</si>
  <si>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</si>
  <si>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</si>
  <si>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</si>
  <si>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</si>
  <si>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</si>
  <si>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</si>
  <si>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</si>
  <si>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</si>
  <si>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</si>
  <si>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</si>
  <si>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</si>
  <si>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</si>
  <si>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</si>
  <si>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</si>
  <si>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</si>
  <si>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</si>
  <si>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</si>
  <si>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</si>
  <si>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</si>
  <si>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</si>
  <si>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</si>
  <si>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</si>
  <si>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</si>
  <si>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</si>
  <si>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</si>
  <si>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</si>
  <si>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</si>
  <si>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</si>
  <si>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</si>
  <si>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</si>
  <si>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</si>
  <si>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</si>
  <si>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</si>
  <si>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</si>
  <si>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</si>
  <si>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</si>
  <si>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</si>
  <si>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</si>
  <si>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</si>
  <si>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</si>
  <si>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</si>
  <si>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</si>
  <si>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</si>
  <si>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</si>
  <si>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</si>
  <si>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</si>
  <si>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</si>
  <si>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</si>
  <si>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</si>
  <si>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</si>
  <si>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</si>
  <si>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</si>
  <si>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</si>
  <si>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</si>
  <si>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</si>
  <si>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</si>
  <si>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</si>
  <si>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</si>
  <si>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</si>
  <si>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</si>
  <si>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</si>
  <si>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</si>
  <si>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</si>
  <si>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</si>
  <si>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</si>
  <si>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</si>
  <si>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</si>
  <si>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</si>
  <si>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</si>
  <si>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</si>
  <si>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</si>
  <si>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</si>
  <si>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</si>
  <si>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</si>
  <si>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</si>
  <si>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</si>
  <si>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</si>
  <si>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</si>
  <si>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</si>
  <si>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</si>
  <si>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</si>
  <si>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</si>
  <si>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</si>
  <si>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</si>
  <si>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</si>
  <si>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</si>
  <si>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</si>
  <si>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</si>
  <si>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</si>
  <si>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</si>
  <si>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</si>
  <si>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</si>
  <si>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</si>
  <si>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</si>
  <si>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</si>
  <si>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</si>
  <si>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</si>
  <si>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</si>
  <si>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</si>
  <si>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</si>
  <si>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</si>
  <si>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</si>
  <si>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</si>
  <si>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</si>
  <si>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</si>
  <si>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</si>
  <si>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</si>
  <si>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</si>
  <si>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</si>
  <si>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</si>
  <si>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</si>
  <si>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</si>
  <si>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</si>
  <si>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</si>
  <si>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</si>
  <si>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</si>
  <si>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</si>
  <si>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</si>
  <si>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</si>
  <si>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</si>
  <si>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</si>
  <si>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</si>
  <si>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</si>
  <si>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</si>
  <si>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</si>
  <si>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</si>
  <si>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</si>
  <si>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</si>
  <si>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</si>
  <si>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</si>
  <si>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</si>
  <si>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</si>
  <si>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</si>
  <si>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</si>
  <si>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</si>
  <si>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</si>
  <si>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</si>
  <si>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</si>
  <si>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</si>
  <si>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</si>
  <si>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</si>
  <si>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</si>
  <si>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</si>
  <si>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</si>
  <si>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</si>
  <si>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</si>
  <si>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</si>
  <si>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</si>
  <si>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</si>
  <si>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</si>
  <si>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</si>
  <si>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</si>
  <si>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</si>
  <si>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</si>
  <si>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</si>
  <si>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</si>
  <si>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</si>
  <si>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</si>
  <si>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</si>
  <si>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</si>
  <si>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</si>
  <si>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</si>
  <si>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</si>
  <si>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</si>
  <si>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</si>
  <si>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</si>
  <si>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</si>
  <si>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</si>
  <si>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</si>
  <si>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</si>
  <si>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</si>
  <si>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</si>
  <si>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</si>
  <si>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</si>
  <si>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</si>
  <si>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</si>
  <si>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</si>
  <si>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</si>
  <si>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</si>
  <si>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</si>
  <si>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</si>
  <si>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</si>
  <si>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</si>
  <si>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</si>
  <si>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</si>
  <si>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</si>
  <si>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</si>
  <si>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</si>
  <si>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</si>
  <si>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</si>
  <si>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</si>
  <si>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</si>
  <si>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</si>
  <si>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</si>
  <si>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</si>
  <si>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</si>
  <si>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</si>
  <si>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</si>
  <si>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</si>
  <si>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</si>
  <si>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</si>
  <si>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</si>
  <si>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</si>
  <si>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</si>
  <si>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</si>
  <si>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</si>
  <si>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</si>
  <si>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</si>
  <si>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</si>
  <si>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</si>
  <si>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</si>
  <si>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</si>
  <si>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</si>
  <si>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</si>
  <si>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</si>
  <si>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</si>
  <si>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</si>
  <si>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</si>
  <si>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</si>
  <si>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</si>
  <si>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</si>
  <si>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</si>
  <si>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</si>
  <si>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</si>
  <si>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</si>
  <si>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</si>
  <si>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</si>
  <si>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</si>
  <si>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</si>
  <si>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</si>
  <si>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</si>
  <si>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</si>
  <si>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</si>
  <si>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</si>
  <si>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</si>
  <si>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</si>
  <si>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</si>
  <si>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</si>
  <si>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</si>
  <si>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</si>
  <si>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</si>
  <si>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</si>
  <si>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</si>
  <si>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</si>
  <si>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</si>
  <si>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</si>
  <si>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</si>
  <si>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</si>
  <si>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</si>
  <si>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</si>
  <si>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</si>
  <si>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</si>
  <si>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</si>
  <si>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</si>
  <si>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</si>
  <si>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</si>
  <si>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</si>
  <si>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</si>
  <si>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</si>
  <si>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</si>
  <si>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</si>
  <si>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</si>
  <si>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</si>
  <si>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</si>
  <si>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</si>
  <si>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</si>
  <si>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</si>
  <si>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</si>
  <si>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</si>
  <si>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</si>
  <si>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</si>
  <si>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</si>
  <si>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</si>
  <si>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</si>
  <si>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</si>
  <si>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</si>
  <si>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</si>
  <si>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</si>
  <si>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</si>
  <si>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</si>
  <si>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</si>
  <si>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</si>
  <si>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</si>
  <si>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</si>
  <si>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</si>
  <si>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</si>
  <si>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</si>
  <si>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</si>
  <si>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</si>
  <si>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</si>
  <si>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</si>
  <si>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</si>
  <si>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</si>
  <si>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</si>
  <si>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</si>
  <si>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</si>
  <si>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</si>
  <si>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</si>
  <si>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</si>
  <si>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</si>
  <si>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</si>
  <si>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</si>
  <si>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</si>
  <si>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</si>
  <si>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</si>
  <si>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</si>
  <si>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</si>
  <si>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</si>
  <si>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</si>
  <si>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</si>
  <si>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</si>
  <si>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</si>
  <si>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</si>
  <si>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</si>
  <si>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</si>
  <si>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</si>
  <si>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</si>
  <si>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</si>
  <si>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</si>
  <si>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</si>
  <si>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</si>
  <si>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</si>
  <si>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</si>
  <si>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</si>
  <si>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</si>
  <si>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</si>
  <si>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</si>
  <si>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</si>
  <si>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</si>
  <si>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</si>
  <si>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</si>
  <si>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</si>
  <si>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</si>
  <si>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</si>
  <si>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</si>
  <si>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</si>
  <si>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</si>
  <si>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</si>
  <si>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</si>
  <si>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</si>
  <si>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</si>
  <si>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</si>
  <si>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</si>
  <si>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</si>
  <si>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</si>
  <si>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</si>
  <si>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</si>
  <si>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</si>
  <si>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</si>
  <si>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</si>
  <si>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</si>
  <si>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</si>
  <si>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</si>
  <si>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</si>
  <si>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</si>
  <si>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</si>
  <si>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</si>
  <si>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</si>
  <si>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</si>
  <si>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</si>
  <si>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</si>
  <si>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</si>
  <si>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</si>
  <si>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</si>
  <si>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</si>
  <si>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</si>
  <si>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</si>
  <si>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</si>
  <si>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</si>
  <si>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</si>
  <si>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</si>
  <si>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</si>
  <si>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</si>
  <si>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</si>
  <si>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</si>
  <si>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</si>
  <si>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</si>
  <si>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</si>
  <si>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</si>
  <si>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</si>
  <si>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</si>
  <si>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</si>
  <si>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</si>
  <si>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</si>
  <si>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</si>
  <si>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</si>
  <si>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</si>
  <si>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</si>
  <si>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</si>
  <si>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</si>
  <si>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</si>
  <si>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</si>
  <si>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</si>
  <si>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</si>
  <si>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</si>
  <si>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</si>
  <si>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</si>
  <si>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</si>
  <si>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</si>
  <si>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</si>
  <si>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</si>
  <si>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</si>
  <si>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</si>
  <si>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</si>
  <si>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</si>
  <si>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</si>
  <si>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</si>
  <si>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</si>
  <si>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</si>
  <si>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</si>
  <si>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</si>
  <si>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</si>
  <si>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</si>
  <si>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</si>
  <si>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</si>
  <si>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</si>
  <si>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</si>
  <si>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</si>
  <si>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</si>
  <si>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</si>
  <si>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</si>
  <si>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</si>
  <si>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</si>
  <si>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</si>
  <si>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</si>
  <si>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</si>
  <si>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</si>
  <si>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</si>
  <si>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</si>
  <si>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</si>
  <si>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</si>
  <si>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</si>
  <si>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</si>
  <si>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</si>
  <si>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</si>
  <si>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</si>
  <si>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</si>
  <si>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</si>
  <si>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</si>
  <si>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</si>
  <si>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</si>
  <si>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</si>
  <si>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</si>
  <si>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</si>
  <si>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</si>
  <si>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</si>
  <si>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</si>
  <si>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</si>
  <si>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</si>
  <si>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</si>
  <si>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</si>
  <si>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</si>
  <si>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</si>
  <si>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</si>
  <si>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01.01.2014- 31.12.2014</t>
  </si>
  <si>
    <t>Ръководител:  Антон Божков</t>
  </si>
  <si>
    <t xml:space="preserve"> Антон Божков</t>
  </si>
  <si>
    <t>Ръководител:   Антон Божков</t>
  </si>
  <si>
    <t xml:space="preserve">  Антон Божков</t>
  </si>
  <si>
    <t>Дата на съставяне:27.4.2015г.</t>
  </si>
  <si>
    <t>27.4.2015г.</t>
  </si>
  <si>
    <t xml:space="preserve">Дата на съставяне:27.4.2015г.                           </t>
  </si>
  <si>
    <t xml:space="preserve">Дата  на съставяне: 27.4.2015г.                                                                                                        </t>
  </si>
  <si>
    <t>Дата на съставяне: 27.4.2015г.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</si>
</sst>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34">
      <selection activeCell="H27" sqref="H2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861</v>
      </c>
      <c r="F3" s="216" t="s">
        <v>2</v>
      </c>
      <c r="G3" s="171"/>
      <c r="H3" s="459">
        <v>175443402</v>
      </c>
    </row>
    <row r="4" spans="1:8" ht="15">
      <c r="A4" s="580" t="s">
        <v>860</v>
      </c>
      <c r="B4" s="586"/>
      <c r="C4" s="586"/>
      <c r="D4" s="586"/>
      <c r="E4" s="460" t="s">
        <v>862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863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202</v>
      </c>
      <c r="D12" s="150">
        <v>210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1907</v>
      </c>
      <c r="D13" s="150">
        <v>4126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85</v>
      </c>
      <c r="D14" s="150">
        <v>103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433</v>
      </c>
      <c r="D15" s="150">
        <v>958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2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44</v>
      </c>
      <c r="D18" s="150">
        <v>38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2769</v>
      </c>
      <c r="D19" s="154">
        <f>SUM(D11:D18)</f>
        <v>5535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45</v>
      </c>
      <c r="D20" s="150">
        <v>46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235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235</v>
      </c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10307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5</v>
      </c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5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-59815</v>
      </c>
      <c r="H27" s="153">
        <f>SUM(H28:H30)</f>
        <v>-65447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-59815</v>
      </c>
      <c r="H29" s="315">
        <v>-65447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22</v>
      </c>
      <c r="H31" s="151">
        <v>1793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-59793</v>
      </c>
      <c r="H33" s="153">
        <f>H27+H31+H32</f>
        <v>-63654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8877</v>
      </c>
      <c r="H36" s="153">
        <f>H25+H17+H33</f>
        <v>4781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-76</v>
      </c>
      <c r="H39" s="157">
        <v>-181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>
        <v>1714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1714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434</v>
      </c>
      <c r="H47" s="151">
        <v>2025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609</v>
      </c>
      <c r="H49" s="153">
        <f>SUM(H43:H48)</f>
        <v>2200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214</v>
      </c>
      <c r="D54" s="150">
        <v>231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8211</v>
      </c>
      <c r="D55" s="154">
        <f>D19+D20+D21+D27+D32+D45+D51+D53+D54</f>
        <v>12704</v>
      </c>
      <c r="E55" s="236" t="s">
        <v>171</v>
      </c>
      <c r="F55" s="260" t="s">
        <v>172</v>
      </c>
      <c r="G55" s="153">
        <f>G49+G51+G52+G53+G54</f>
        <v>609</v>
      </c>
      <c r="H55" s="153">
        <f>H49+H51+H52+H53+H54</f>
        <v>2200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100</v>
      </c>
      <c r="D58" s="150">
        <v>64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104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20151</v>
      </c>
      <c r="H61" s="153">
        <f>SUM(H62:H68)</f>
        <v>25423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9</v>
      </c>
      <c r="H62" s="151">
        <v>20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15415</v>
      </c>
      <c r="H63" s="151">
        <v>23895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189</v>
      </c>
      <c r="D64" s="154">
        <f>SUM(D58:D63)</f>
        <v>168</v>
      </c>
      <c r="E64" s="236" t="s">
        <v>199</v>
      </c>
      <c r="F64" s="241" t="s">
        <v>200</v>
      </c>
      <c r="G64" s="151">
        <v>538</v>
      </c>
      <c r="H64" s="151">
        <v>656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3683</v>
      </c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225</v>
      </c>
      <c r="H66" s="151">
        <v>425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78</v>
      </c>
      <c r="H67" s="151">
        <v>23</v>
      </c>
    </row>
    <row r="68" spans="1:8" ht="15">
      <c r="A68" s="234" t="s">
        <v>210</v>
      </c>
      <c r="B68" s="240" t="s">
        <v>211</v>
      </c>
      <c r="C68" s="150">
        <v>2797</v>
      </c>
      <c r="D68" s="150">
        <v>370</v>
      </c>
      <c r="E68" s="236" t="s">
        <v>212</v>
      </c>
      <c r="F68" s="241" t="s">
        <v>213</v>
      </c>
      <c r="G68" s="151">
        <v>203</v>
      </c>
      <c r="H68" s="151">
        <v>404</v>
      </c>
    </row>
    <row r="69" spans="1:8" ht="15">
      <c r="A69" s="234" t="s">
        <v>214</v>
      </c>
      <c r="B69" s="240" t="s">
        <v>215</v>
      </c>
      <c r="C69" s="150">
        <v>954</v>
      </c>
      <c r="D69" s="150">
        <v>162</v>
      </c>
      <c r="E69" s="250" t="s">
        <v>77</v>
      </c>
      <c r="F69" s="241" t="s">
        <v>216</v>
      </c>
      <c r="G69" s="151">
        <v>235</v>
      </c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20386</v>
      </c>
      <c r="H71" s="160">
        <f>H59+H60+H61+H69+H70</f>
        <v>25423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5</v>
      </c>
      <c r="D72" s="150">
        <v>99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>
        <v>255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3756</v>
      </c>
      <c r="D75" s="154">
        <f>SUM(D67:D74)</f>
        <v>886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20386</v>
      </c>
      <c r="H79" s="161">
        <f>H71+H74+H75+H76</f>
        <v>25423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15951</v>
      </c>
      <c r="D83" s="150">
        <v>18105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15951</v>
      </c>
      <c r="D84" s="154">
        <f>D83+D82+D78</f>
        <v>18105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737</v>
      </c>
      <c r="D87" s="150">
        <v>91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952</v>
      </c>
      <c r="D88" s="150">
        <v>269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1689</v>
      </c>
      <c r="D91" s="154">
        <f>SUM(D87:D90)</f>
        <v>360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21585</v>
      </c>
      <c r="D93" s="154">
        <f>D64+D75+D84+D91+D92</f>
        <v>19519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29796</v>
      </c>
      <c r="D94" s="163">
        <f>D93+D55</f>
        <v>32223</v>
      </c>
      <c r="E94" s="447" t="s">
        <v>269</v>
      </c>
      <c r="F94" s="288" t="s">
        <v>270</v>
      </c>
      <c r="G94" s="164">
        <f>G36+G39+G55+G79</f>
        <v>29796</v>
      </c>
      <c r="H94" s="164">
        <f>H36+H39+H55+H79</f>
        <v>32223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868</v>
      </c>
      <c r="B98" s="430"/>
      <c r="C98" s="584" t="s">
        <v>858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864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E46" sqref="E4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01.01.2014- 31.12.2014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1133</v>
      </c>
      <c r="D9" s="45">
        <v>327</v>
      </c>
      <c r="E9" s="297" t="s">
        <v>283</v>
      </c>
      <c r="F9" s="546" t="s">
        <v>284</v>
      </c>
      <c r="G9" s="547">
        <v>118</v>
      </c>
      <c r="H9" s="547">
        <v>39</v>
      </c>
    </row>
    <row r="10" spans="1:8" ht="12">
      <c r="A10" s="297" t="s">
        <v>285</v>
      </c>
      <c r="B10" s="298" t="s">
        <v>286</v>
      </c>
      <c r="C10" s="45">
        <v>5087</v>
      </c>
      <c r="D10" s="45">
        <v>2035</v>
      </c>
      <c r="E10" s="297" t="s">
        <v>287</v>
      </c>
      <c r="F10" s="546" t="s">
        <v>288</v>
      </c>
      <c r="G10" s="547">
        <v>15</v>
      </c>
      <c r="H10" s="547"/>
    </row>
    <row r="11" spans="1:8" ht="12">
      <c r="A11" s="297" t="s">
        <v>289</v>
      </c>
      <c r="B11" s="298" t="s">
        <v>290</v>
      </c>
      <c r="C11" s="45">
        <v>1795</v>
      </c>
      <c r="D11" s="45">
        <v>673</v>
      </c>
      <c r="E11" s="299" t="s">
        <v>291</v>
      </c>
      <c r="F11" s="546" t="s">
        <v>292</v>
      </c>
      <c r="G11" s="547">
        <v>6863</v>
      </c>
      <c r="H11" s="547">
        <v>3433</v>
      </c>
    </row>
    <row r="12" spans="1:8" ht="12">
      <c r="A12" s="297" t="s">
        <v>293</v>
      </c>
      <c r="B12" s="298" t="s">
        <v>294</v>
      </c>
      <c r="C12" s="45">
        <v>785</v>
      </c>
      <c r="D12" s="45">
        <v>1861</v>
      </c>
      <c r="E12" s="299" t="s">
        <v>77</v>
      </c>
      <c r="F12" s="546" t="s">
        <v>295</v>
      </c>
      <c r="G12" s="547">
        <v>698</v>
      </c>
      <c r="H12" s="547">
        <v>1184</v>
      </c>
    </row>
    <row r="13" spans="1:18" ht="12">
      <c r="A13" s="297" t="s">
        <v>296</v>
      </c>
      <c r="B13" s="298" t="s">
        <v>297</v>
      </c>
      <c r="C13" s="45">
        <v>120</v>
      </c>
      <c r="D13" s="45">
        <v>350</v>
      </c>
      <c r="E13" s="300" t="s">
        <v>50</v>
      </c>
      <c r="F13" s="548" t="s">
        <v>298</v>
      </c>
      <c r="G13" s="545">
        <f>SUM(G9:G12)</f>
        <v>7694</v>
      </c>
      <c r="H13" s="545">
        <f>SUM(H9:H12)</f>
        <v>4656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14</v>
      </c>
      <c r="D14" s="45">
        <v>591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16</v>
      </c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179</v>
      </c>
      <c r="D16" s="46">
        <v>553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1</v>
      </c>
      <c r="D17" s="47">
        <v>327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9129</v>
      </c>
      <c r="D19" s="48">
        <f>SUM(D9:D15)+D16</f>
        <v>6390</v>
      </c>
      <c r="E19" s="303" t="s">
        <v>315</v>
      </c>
      <c r="F19" s="549" t="s">
        <v>316</v>
      </c>
      <c r="G19" s="547">
        <v>2912</v>
      </c>
      <c r="H19" s="547">
        <v>667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4360</v>
      </c>
    </row>
    <row r="22" spans="1:8" ht="24">
      <c r="A22" s="303" t="s">
        <v>322</v>
      </c>
      <c r="B22" s="304" t="s">
        <v>323</v>
      </c>
      <c r="C22" s="45">
        <v>790</v>
      </c>
      <c r="D22" s="45">
        <v>1414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439</v>
      </c>
      <c r="D23" s="45"/>
      <c r="E23" s="297" t="s">
        <v>328</v>
      </c>
      <c r="F23" s="549" t="s">
        <v>329</v>
      </c>
      <c r="G23" s="547"/>
      <c r="H23" s="547">
        <v>14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2912</v>
      </c>
      <c r="H24" s="545">
        <f>SUM(H19:H23)</f>
        <v>5041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40</v>
      </c>
      <c r="D25" s="45">
        <v>47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1269</v>
      </c>
      <c r="D26" s="48">
        <f>SUM(D22:D25)</f>
        <v>1461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10398</v>
      </c>
      <c r="D28" s="49">
        <f>D26+D19</f>
        <v>7851</v>
      </c>
      <c r="E28" s="126" t="s">
        <v>337</v>
      </c>
      <c r="F28" s="551" t="s">
        <v>338</v>
      </c>
      <c r="G28" s="545">
        <f>G13+G15+G24</f>
        <v>10606</v>
      </c>
      <c r="H28" s="545">
        <f>H13+H15+H24</f>
        <v>9697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208</v>
      </c>
      <c r="D30" s="49">
        <f>IF((H28-D28)&gt;0,H28-D28,0)</f>
        <v>1846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>
        <v>312</v>
      </c>
      <c r="H31" s="547">
        <v>43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10398</v>
      </c>
      <c r="D33" s="48">
        <f>D28-D31+D32</f>
        <v>7851</v>
      </c>
      <c r="E33" s="126" t="s">
        <v>351</v>
      </c>
      <c r="F33" s="551" t="s">
        <v>352</v>
      </c>
      <c r="G33" s="52">
        <f>G32-G31+G28</f>
        <v>10294</v>
      </c>
      <c r="H33" s="52">
        <f>H32-H31+H28</f>
        <v>9654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1803</v>
      </c>
      <c r="E34" s="127" t="s">
        <v>355</v>
      </c>
      <c r="F34" s="551" t="s">
        <v>356</v>
      </c>
      <c r="G34" s="545">
        <f>IF((C33-G33)&gt;0,C33-G33,0)</f>
        <v>104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50</v>
      </c>
      <c r="D35" s="48">
        <f>D36+D37+D38</f>
        <v>41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>
        <v>50</v>
      </c>
      <c r="D38" s="125">
        <v>41</v>
      </c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1762</v>
      </c>
      <c r="E39" s="312" t="s">
        <v>367</v>
      </c>
      <c r="F39" s="555" t="s">
        <v>368</v>
      </c>
      <c r="G39" s="556">
        <f>IF(G34&gt;0,IF(C35+G34&lt;0,0,C35+G34),IF(C34-C35&lt;0,C35-C34,0))</f>
        <v>154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176</v>
      </c>
      <c r="H40" s="547">
        <v>31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22</v>
      </c>
      <c r="D41" s="51">
        <f>IF(H39=0,IF(D39-D40&gt;0,D39-D40+H40,0),IF(H39-H40&lt;0,H40-H39+D39,0))</f>
        <v>1793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10448</v>
      </c>
      <c r="D42" s="52">
        <f>D33+D35+D39</f>
        <v>9654</v>
      </c>
      <c r="E42" s="127" t="s">
        <v>378</v>
      </c>
      <c r="F42" s="128" t="s">
        <v>379</v>
      </c>
      <c r="G42" s="52">
        <f>G39+G33</f>
        <v>10448</v>
      </c>
      <c r="H42" s="52">
        <f>H39+H33</f>
        <v>9654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869</v>
      </c>
      <c r="C48" s="425" t="s">
        <v>815</v>
      </c>
      <c r="D48" s="587" t="s">
        <v>859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867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C51" sqref="C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01.01.2014- 31.12.2014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12338</v>
      </c>
      <c r="D10" s="53">
        <v>3407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-8401</v>
      </c>
      <c r="D11" s="53">
        <v>-2828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-904</v>
      </c>
      <c r="D13" s="53">
        <v>-5294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-941</v>
      </c>
      <c r="D14" s="53">
        <v>-58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-36</v>
      </c>
      <c r="D15" s="53">
        <v>-15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-255</v>
      </c>
      <c r="D19" s="53">
        <v>-36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1801</v>
      </c>
      <c r="D20" s="54">
        <f>SUM(D10:D19)</f>
        <v>-4824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-22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72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-1321</v>
      </c>
      <c r="D24" s="53">
        <v>-10626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1300</v>
      </c>
      <c r="D25" s="53">
        <v>7992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3</v>
      </c>
      <c r="D26" s="53">
        <v>48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2</v>
      </c>
      <c r="D28" s="53">
        <v>4318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407</v>
      </c>
      <c r="D31" s="53">
        <v>1162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441</v>
      </c>
      <c r="D32" s="54">
        <f>SUM(D22:D31)</f>
        <v>2894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9</v>
      </c>
      <c r="D36" s="53">
        <v>10664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-2808</v>
      </c>
      <c r="D37" s="53">
        <v>-8941</v>
      </c>
      <c r="E37" s="129"/>
      <c r="F37" s="129"/>
    </row>
    <row r="38" spans="1:6" ht="12">
      <c r="A38" s="331" t="s">
        <v>437</v>
      </c>
      <c r="B38" s="332" t="s">
        <v>438</v>
      </c>
      <c r="C38" s="53">
        <v>-2</v>
      </c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-42</v>
      </c>
      <c r="D39" s="53">
        <v>-190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1930</v>
      </c>
      <c r="D41" s="53">
        <v>-10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-913</v>
      </c>
      <c r="D42" s="54">
        <f>SUM(D34:D41)</f>
        <v>1523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1329</v>
      </c>
      <c r="D43" s="54">
        <f>D42+D32+D20</f>
        <v>-407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360</v>
      </c>
      <c r="D44" s="131">
        <v>767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1689</v>
      </c>
      <c r="D45" s="54">
        <f>D44+D43</f>
        <v>360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1669</v>
      </c>
      <c r="D46" s="55">
        <v>360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870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">
      <selection activeCell="K35" sqref="K35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01.01.2014- 31.12.2014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1793</v>
      </c>
      <c r="J11" s="57">
        <f>'справка №1-БАЛАНС'!H29+'справка №1-БАЛАНС'!H32</f>
        <v>-65447</v>
      </c>
      <c r="K11" s="59"/>
      <c r="L11" s="343">
        <f>SUM(C11:K11)</f>
        <v>4781</v>
      </c>
      <c r="M11" s="57">
        <f>'справка №1-БАЛАНС'!H39</f>
        <v>-181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1793</v>
      </c>
      <c r="J15" s="60">
        <f t="shared" si="2"/>
        <v>-65447</v>
      </c>
      <c r="K15" s="60">
        <f t="shared" si="2"/>
        <v>0</v>
      </c>
      <c r="L15" s="343">
        <f t="shared" si="1"/>
        <v>4781</v>
      </c>
      <c r="M15" s="60">
        <f t="shared" si="2"/>
        <v>-181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22</v>
      </c>
      <c r="J16" s="344">
        <f>+'справка №1-БАЛАНС'!G32</f>
        <v>0</v>
      </c>
      <c r="K16" s="59"/>
      <c r="L16" s="343">
        <f t="shared" si="1"/>
        <v>22</v>
      </c>
      <c r="M16" s="59">
        <v>-176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>
        <v>235</v>
      </c>
      <c r="G20" s="59"/>
      <c r="H20" s="59"/>
      <c r="I20" s="59">
        <v>-1793</v>
      </c>
      <c r="J20" s="59">
        <v>1793</v>
      </c>
      <c r="K20" s="59"/>
      <c r="L20" s="343">
        <f t="shared" si="1"/>
        <v>235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3839</v>
      </c>
      <c r="K21" s="58">
        <f t="shared" si="4"/>
        <v>0</v>
      </c>
      <c r="L21" s="343">
        <f t="shared" si="1"/>
        <v>3839</v>
      </c>
      <c r="M21" s="58">
        <f t="shared" si="4"/>
        <v>281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>
        <v>3839</v>
      </c>
      <c r="K22" s="184"/>
      <c r="L22" s="343">
        <f t="shared" si="1"/>
        <v>3839</v>
      </c>
      <c r="M22" s="184">
        <v>281</v>
      </c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235</v>
      </c>
      <c r="G29" s="58">
        <f t="shared" si="6"/>
        <v>0</v>
      </c>
      <c r="H29" s="58">
        <f t="shared" si="6"/>
        <v>0</v>
      </c>
      <c r="I29" s="58">
        <f t="shared" si="6"/>
        <v>22</v>
      </c>
      <c r="J29" s="58">
        <f t="shared" si="6"/>
        <v>-59815</v>
      </c>
      <c r="K29" s="58">
        <f t="shared" si="6"/>
        <v>0</v>
      </c>
      <c r="L29" s="343">
        <f t="shared" si="1"/>
        <v>8877</v>
      </c>
      <c r="M29" s="58">
        <f t="shared" si="6"/>
        <v>-76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235</v>
      </c>
      <c r="G32" s="58">
        <f t="shared" si="7"/>
        <v>0</v>
      </c>
      <c r="H32" s="58">
        <f t="shared" si="7"/>
        <v>0</v>
      </c>
      <c r="I32" s="58">
        <f t="shared" si="7"/>
        <v>22</v>
      </c>
      <c r="J32" s="58">
        <f t="shared" si="7"/>
        <v>-59815</v>
      </c>
      <c r="K32" s="58">
        <f t="shared" si="7"/>
        <v>0</v>
      </c>
      <c r="L32" s="343">
        <f t="shared" si="1"/>
        <v>8877</v>
      </c>
      <c r="M32" s="58">
        <f>M29+M30+M31</f>
        <v>-76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871</v>
      </c>
      <c r="B38" s="573" t="s">
        <v>858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865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O44" sqref="O44:R4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01.01.2014- 31.12.2014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613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1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1" t="s">
        <v>526</v>
      </c>
      <c r="R5" s="611" t="s">
        <v>527</v>
      </c>
    </row>
    <row r="6" spans="1:18" s="99" customFormat="1" ht="48">
      <c r="A6" s="607"/>
      <c r="B6" s="608"/>
      <c r="C6" s="614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2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2"/>
      <c r="R6" s="612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84</v>
      </c>
      <c r="L10" s="64">
        <v>8</v>
      </c>
      <c r="M10" s="64"/>
      <c r="N10" s="73">
        <f aca="true" t="shared" si="4" ref="N10:N39">K10+L10-M10</f>
        <v>92</v>
      </c>
      <c r="O10" s="64"/>
      <c r="P10" s="64"/>
      <c r="Q10" s="73">
        <f t="shared" si="0"/>
        <v>92</v>
      </c>
      <c r="R10" s="73">
        <f t="shared" si="1"/>
        <v>202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6525</v>
      </c>
      <c r="E11" s="188">
        <v>295</v>
      </c>
      <c r="F11" s="188">
        <v>1768</v>
      </c>
      <c r="G11" s="73">
        <f t="shared" si="2"/>
        <v>5052</v>
      </c>
      <c r="H11" s="64"/>
      <c r="I11" s="64"/>
      <c r="J11" s="73">
        <f t="shared" si="3"/>
        <v>5052</v>
      </c>
      <c r="K11" s="64">
        <v>2399</v>
      </c>
      <c r="L11" s="64">
        <v>1535</v>
      </c>
      <c r="M11" s="64">
        <v>789</v>
      </c>
      <c r="N11" s="73">
        <f t="shared" si="4"/>
        <v>3145</v>
      </c>
      <c r="O11" s="64"/>
      <c r="P11" s="64"/>
      <c r="Q11" s="73">
        <f t="shared" si="0"/>
        <v>3145</v>
      </c>
      <c r="R11" s="73">
        <f t="shared" si="1"/>
        <v>1907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172</v>
      </c>
      <c r="E12" s="188"/>
      <c r="F12" s="188">
        <v>6</v>
      </c>
      <c r="G12" s="73">
        <f t="shared" si="2"/>
        <v>166</v>
      </c>
      <c r="H12" s="64"/>
      <c r="I12" s="64"/>
      <c r="J12" s="73">
        <f t="shared" si="3"/>
        <v>166</v>
      </c>
      <c r="K12" s="64">
        <v>69</v>
      </c>
      <c r="L12" s="64">
        <v>15</v>
      </c>
      <c r="M12" s="64">
        <v>3</v>
      </c>
      <c r="N12" s="73">
        <f t="shared" si="4"/>
        <v>81</v>
      </c>
      <c r="O12" s="64"/>
      <c r="P12" s="64"/>
      <c r="Q12" s="73">
        <f t="shared" si="0"/>
        <v>81</v>
      </c>
      <c r="R12" s="73">
        <f t="shared" si="1"/>
        <v>85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1500</v>
      </c>
      <c r="E13" s="188">
        <v>291</v>
      </c>
      <c r="F13" s="188">
        <v>951</v>
      </c>
      <c r="G13" s="73">
        <f t="shared" si="2"/>
        <v>840</v>
      </c>
      <c r="H13" s="64"/>
      <c r="I13" s="64"/>
      <c r="J13" s="73">
        <f t="shared" si="3"/>
        <v>840</v>
      </c>
      <c r="K13" s="64">
        <v>542</v>
      </c>
      <c r="L13" s="64">
        <v>243</v>
      </c>
      <c r="M13" s="64">
        <v>378</v>
      </c>
      <c r="N13" s="73">
        <f t="shared" si="4"/>
        <v>407</v>
      </c>
      <c r="O13" s="64"/>
      <c r="P13" s="64"/>
      <c r="Q13" s="73">
        <f t="shared" si="0"/>
        <v>407</v>
      </c>
      <c r="R13" s="73">
        <f t="shared" si="1"/>
        <v>433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2</v>
      </c>
      <c r="E15" s="455"/>
      <c r="F15" s="455">
        <v>2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83</v>
      </c>
      <c r="E16" s="188">
        <v>36</v>
      </c>
      <c r="F16" s="188">
        <v>14</v>
      </c>
      <c r="G16" s="73">
        <f t="shared" si="2"/>
        <v>105</v>
      </c>
      <c r="H16" s="64"/>
      <c r="I16" s="64"/>
      <c r="J16" s="73">
        <f t="shared" si="3"/>
        <v>105</v>
      </c>
      <c r="K16" s="64">
        <v>45</v>
      </c>
      <c r="L16" s="64">
        <v>16</v>
      </c>
      <c r="M16" s="64"/>
      <c r="N16" s="73">
        <f t="shared" si="4"/>
        <v>61</v>
      </c>
      <c r="O16" s="64"/>
      <c r="P16" s="64"/>
      <c r="Q16" s="73">
        <f aca="true" t="shared" si="5" ref="Q16:Q25">N16+O16-P16</f>
        <v>61</v>
      </c>
      <c r="R16" s="73">
        <f aca="true" t="shared" si="6" ref="R16:R25">J16-Q16</f>
        <v>44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8674</v>
      </c>
      <c r="E17" s="193">
        <f>SUM(E9:E16)</f>
        <v>622</v>
      </c>
      <c r="F17" s="193">
        <f>SUM(F9:F16)</f>
        <v>2741</v>
      </c>
      <c r="G17" s="73">
        <f t="shared" si="2"/>
        <v>6555</v>
      </c>
      <c r="H17" s="74">
        <f>SUM(H9:H16)</f>
        <v>0</v>
      </c>
      <c r="I17" s="74">
        <f>SUM(I9:I16)</f>
        <v>0</v>
      </c>
      <c r="J17" s="73">
        <f t="shared" si="3"/>
        <v>6555</v>
      </c>
      <c r="K17" s="74">
        <f>SUM(K9:K16)</f>
        <v>3139</v>
      </c>
      <c r="L17" s="74">
        <f>SUM(L9:L16)</f>
        <v>1817</v>
      </c>
      <c r="M17" s="74">
        <f>SUM(M9:M16)</f>
        <v>1170</v>
      </c>
      <c r="N17" s="73">
        <f t="shared" si="4"/>
        <v>3786</v>
      </c>
      <c r="O17" s="74">
        <f>SUM(O9:O16)</f>
        <v>0</v>
      </c>
      <c r="P17" s="74">
        <f>SUM(P9:P16)</f>
        <v>0</v>
      </c>
      <c r="Q17" s="73">
        <f t="shared" si="5"/>
        <v>3786</v>
      </c>
      <c r="R17" s="73">
        <f t="shared" si="6"/>
        <v>2769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2</v>
      </c>
      <c r="L18" s="62">
        <v>1</v>
      </c>
      <c r="M18" s="62"/>
      <c r="N18" s="73">
        <f t="shared" si="4"/>
        <v>3</v>
      </c>
      <c r="O18" s="62"/>
      <c r="P18" s="62"/>
      <c r="Q18" s="73">
        <f t="shared" si="5"/>
        <v>3</v>
      </c>
      <c r="R18" s="73">
        <f t="shared" si="6"/>
        <v>45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5</v>
      </c>
      <c r="E24" s="188"/>
      <c r="F24" s="188"/>
      <c r="G24" s="73">
        <f t="shared" si="2"/>
        <v>5</v>
      </c>
      <c r="H24" s="64"/>
      <c r="I24" s="64"/>
      <c r="J24" s="73">
        <f t="shared" si="3"/>
        <v>5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5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5</v>
      </c>
      <c r="H25" s="65">
        <f t="shared" si="7"/>
        <v>0</v>
      </c>
      <c r="I25" s="65">
        <f t="shared" si="7"/>
        <v>0</v>
      </c>
      <c r="J25" s="66">
        <f t="shared" si="3"/>
        <v>5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13887</v>
      </c>
      <c r="E40" s="436">
        <f>E17+E18+E19+E25+E38+E39</f>
        <v>622</v>
      </c>
      <c r="F40" s="436">
        <f aca="true" t="shared" si="13" ref="F40:R40">F17+F18+F19+F25+F38+F39</f>
        <v>2741</v>
      </c>
      <c r="G40" s="436">
        <f t="shared" si="13"/>
        <v>11768</v>
      </c>
      <c r="H40" s="436">
        <f t="shared" si="13"/>
        <v>0</v>
      </c>
      <c r="I40" s="436">
        <f t="shared" si="13"/>
        <v>0</v>
      </c>
      <c r="J40" s="436">
        <f t="shared" si="13"/>
        <v>11768</v>
      </c>
      <c r="K40" s="436">
        <f t="shared" si="13"/>
        <v>3141</v>
      </c>
      <c r="L40" s="436">
        <f t="shared" si="13"/>
        <v>1818</v>
      </c>
      <c r="M40" s="436">
        <f t="shared" si="13"/>
        <v>1170</v>
      </c>
      <c r="N40" s="436">
        <f t="shared" si="13"/>
        <v>3789</v>
      </c>
      <c r="O40" s="436">
        <f t="shared" si="13"/>
        <v>0</v>
      </c>
      <c r="P40" s="436">
        <f t="shared" si="13"/>
        <v>0</v>
      </c>
      <c r="Q40" s="436">
        <f t="shared" si="13"/>
        <v>3789</v>
      </c>
      <c r="R40" s="436">
        <f t="shared" si="13"/>
        <v>7979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868</v>
      </c>
      <c r="C44" s="353"/>
      <c r="D44" s="354"/>
      <c r="E44" s="354"/>
      <c r="F44" s="354"/>
      <c r="G44" s="350"/>
      <c r="H44" s="609" t="s">
        <v>858</v>
      </c>
      <c r="I44" s="610"/>
      <c r="J44" s="610"/>
      <c r="K44" s="610"/>
      <c r="L44" s="609"/>
      <c r="M44" s="610"/>
      <c r="N44" s="610"/>
      <c r="O44" s="609" t="s">
        <v>864</v>
      </c>
      <c r="P44" s="610"/>
      <c r="Q44" s="610"/>
      <c r="R44" s="610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5" sqref="D9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01.01.2014- 31.12.2014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18</v>
      </c>
      <c r="D16" s="118">
        <f>+D17+D18</f>
        <v>0</v>
      </c>
      <c r="E16" s="119">
        <f t="shared" si="0"/>
        <v>18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18</v>
      </c>
      <c r="D18" s="107"/>
      <c r="E18" s="119">
        <f t="shared" si="0"/>
        <v>18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18</v>
      </c>
      <c r="D19" s="103">
        <f>D11+D15+D16</f>
        <v>0</v>
      </c>
      <c r="E19" s="117">
        <f>E11+E15+E16</f>
        <v>18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214</v>
      </c>
      <c r="D21" s="107"/>
      <c r="E21" s="119">
        <f t="shared" si="0"/>
        <v>214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15951</v>
      </c>
      <c r="D24" s="118">
        <f>SUM(D25:D27)</f>
        <v>15951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15951</v>
      </c>
      <c r="D25" s="107">
        <v>15951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2797</v>
      </c>
      <c r="D28" s="107">
        <v>2797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954</v>
      </c>
      <c r="D29" s="107">
        <v>954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5</v>
      </c>
      <c r="D33" s="104">
        <f>SUM(D34:D37)</f>
        <v>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5</v>
      </c>
      <c r="D37" s="107">
        <v>5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19707</v>
      </c>
      <c r="D43" s="103">
        <f>D24+D28+D29+D31+D30+D32+D33+D38</f>
        <v>19707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19939</v>
      </c>
      <c r="D44" s="102">
        <f>D43+D21+D19+D9</f>
        <v>19707</v>
      </c>
      <c r="E44" s="117">
        <f>E43+E21+E19+E9</f>
        <v>232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609</v>
      </c>
      <c r="D52" s="102">
        <f>SUM(D53:D55)</f>
        <v>0</v>
      </c>
      <c r="E52" s="118">
        <f>C52-D52</f>
        <v>609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434</v>
      </c>
      <c r="D53" s="107"/>
      <c r="E53" s="118">
        <f>C53-D53</f>
        <v>434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>
        <v>175</v>
      </c>
      <c r="D55" s="107"/>
      <c r="E55" s="118">
        <f t="shared" si="1"/>
        <v>175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609</v>
      </c>
      <c r="D66" s="102">
        <f>D52+D56+D61+D62+D63+D64</f>
        <v>0</v>
      </c>
      <c r="E66" s="118">
        <f t="shared" si="1"/>
        <v>609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9</v>
      </c>
      <c r="D71" s="104">
        <f>SUM(D72:D74)</f>
        <v>9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9</v>
      </c>
      <c r="D74" s="107">
        <v>9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20142</v>
      </c>
      <c r="D85" s="103">
        <f>SUM(D86:D90)+D94</f>
        <v>20142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15415</v>
      </c>
      <c r="D86" s="107">
        <v>15415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538</v>
      </c>
      <c r="D87" s="107">
        <v>538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3683</v>
      </c>
      <c r="D88" s="107">
        <v>3683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225</v>
      </c>
      <c r="D89" s="107">
        <v>225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203</v>
      </c>
      <c r="D90" s="102">
        <f>SUM(D91:D93)</f>
        <v>203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203</v>
      </c>
      <c r="D93" s="107">
        <v>203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78</v>
      </c>
      <c r="D94" s="107">
        <v>78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235</v>
      </c>
      <c r="D95" s="107">
        <v>235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20386</v>
      </c>
      <c r="D96" s="103">
        <f>D85+D80+D75+D71+D95</f>
        <v>20386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20995</v>
      </c>
      <c r="D97" s="103">
        <f>D96+D68+D66</f>
        <v>20386</v>
      </c>
      <c r="E97" s="103">
        <f>E96+E68+E66</f>
        <v>609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872</v>
      </c>
      <c r="B109" s="620"/>
      <c r="C109" s="609" t="s">
        <v>858</v>
      </c>
      <c r="D109" s="610"/>
      <c r="E109" s="610"/>
      <c r="F109" s="610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866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01.01.2014- 31.12.2014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868</v>
      </c>
      <c r="B30" s="626"/>
      <c r="C30" s="626"/>
      <c r="D30" s="457" t="s">
        <v>815</v>
      </c>
      <c r="E30" s="625" t="s">
        <v>859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865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E140" sqref="E14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01.01.2014- 31.12.2014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868</v>
      </c>
      <c r="B151" s="451"/>
      <c r="C151" s="609" t="s">
        <v>858</v>
      </c>
      <c r="D151" s="610"/>
      <c r="E151" s="610"/>
      <c r="F151" s="610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866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2015-04-29T08:21:40Z</cp:lastPrinted>
  <dcterms:created xsi:type="dcterms:W3CDTF">2000-06-29T12:02:40Z</dcterms:created>
  <dcterms:modified xsi:type="dcterms:W3CDTF">2015-07-16T08:55:02Z</dcterms:modified>
  <cp:category/>
  <cp:version/>
  <cp:contentType/>
  <cp:contentStatus/>
</cp:coreProperties>
</file>